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sca\Documents\Risca East Community Council\Accounts\2025-26\"/>
    </mc:Choice>
  </mc:AlternateContent>
  <xr:revisionPtr revIDLastSave="0" documentId="13_ncr:1_{233DF5C5-630B-4A52-8CC6-AE4E89F64C3A}" xr6:coauthVersionLast="47" xr6:coauthVersionMax="47" xr10:uidLastSave="{00000000-0000-0000-0000-000000000000}"/>
  <bookViews>
    <workbookView xWindow="-120" yWindow="-120" windowWidth="20730" windowHeight="11040" activeTab="1" xr2:uid="{3A6D5F15-43B3-4254-9051-F9B2E6DBD68D}"/>
  </bookViews>
  <sheets>
    <sheet name="Summary Of Accounts" sheetId="1" r:id="rId1"/>
    <sheet name="Cheques issued" sheetId="2" r:id="rId2"/>
    <sheet name="Committed Spend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D9" i="3"/>
  <c r="D8" i="3"/>
  <c r="D7" i="3"/>
  <c r="D6" i="3"/>
  <c r="D5" i="3"/>
  <c r="D4" i="3"/>
  <c r="C10" i="3" s="1"/>
  <c r="D3" i="3"/>
  <c r="A8" i="2"/>
  <c r="A7" i="2"/>
  <c r="A6" i="2"/>
  <c r="A5" i="2"/>
  <c r="A4" i="2"/>
  <c r="A3" i="2"/>
  <c r="A2" i="2"/>
  <c r="A1" i="2"/>
  <c r="E47" i="1"/>
  <c r="B47" i="1"/>
  <c r="B46" i="1"/>
  <c r="B45" i="1"/>
  <c r="B44" i="1"/>
  <c r="B43" i="1"/>
  <c r="D42" i="1"/>
  <c r="B42" i="1"/>
  <c r="C47" i="1" s="1"/>
  <c r="E39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D9" i="1" s="1"/>
  <c r="D10" i="3" l="1"/>
  <c r="D47" i="1"/>
  <c r="C39" i="1"/>
  <c r="D39" i="1" s="1"/>
  <c r="D49" i="1" s="1"/>
  <c r="C49" i="1" l="1"/>
  <c r="B54" i="1" l="1"/>
  <c r="C56" i="1" s="1"/>
  <c r="C60" i="1" l="1"/>
  <c r="C59" i="1"/>
  <c r="E59" i="1" s="1"/>
  <c r="E54" i="1"/>
</calcChain>
</file>

<file path=xl/sharedStrings.xml><?xml version="1.0" encoding="utf-8"?>
<sst xmlns="http://schemas.openxmlformats.org/spreadsheetml/2006/main" count="75" uniqueCount="67">
  <si>
    <t>Risca East Community Council</t>
  </si>
  <si>
    <t>Summary Accounts 2025/26</t>
  </si>
  <si>
    <t>Opening Balance as at 01/04/25</t>
  </si>
  <si>
    <t>Expenditure</t>
  </si>
  <si>
    <t>Salary</t>
  </si>
  <si>
    <t>Printing &amp; Stationery</t>
  </si>
  <si>
    <t>Postage</t>
  </si>
  <si>
    <t>Council Phone</t>
  </si>
  <si>
    <t>Tax</t>
  </si>
  <si>
    <t>Donations</t>
  </si>
  <si>
    <t>Affiliations</t>
  </si>
  <si>
    <t>Equipment</t>
  </si>
  <si>
    <t>Chairman's Allowance</t>
  </si>
  <si>
    <t>Councillors' Allowances</t>
  </si>
  <si>
    <t>Insurance</t>
  </si>
  <si>
    <t>Audit Fee</t>
  </si>
  <si>
    <t>Newsletter</t>
  </si>
  <si>
    <t>Election Costs</t>
  </si>
  <si>
    <t>Website</t>
  </si>
  <si>
    <t>Room Use</t>
  </si>
  <si>
    <t>Panto</t>
  </si>
  <si>
    <t>Christmas Lights</t>
  </si>
  <si>
    <t>Park Toilets</t>
  </si>
  <si>
    <t>Music Festival</t>
  </si>
  <si>
    <t>Summer Fayre</t>
  </si>
  <si>
    <t>Armistice Service</t>
  </si>
  <si>
    <t xml:space="preserve">RBL </t>
  </si>
  <si>
    <t>Community Projects</t>
  </si>
  <si>
    <t>CIL Expenditure</t>
  </si>
  <si>
    <t>Other Costs</t>
  </si>
  <si>
    <t>VAT</t>
  </si>
  <si>
    <t>Income</t>
  </si>
  <si>
    <t>Precept</t>
  </si>
  <si>
    <t>Grants/CIL</t>
  </si>
  <si>
    <t>Interest</t>
  </si>
  <si>
    <t>Other Income</t>
  </si>
  <si>
    <t>Represented by</t>
  </si>
  <si>
    <t>Current Account</t>
  </si>
  <si>
    <t>Unpresented income/cheques</t>
  </si>
  <si>
    <t>Float</t>
  </si>
  <si>
    <t>undeposited income</t>
  </si>
  <si>
    <t>Deposit Account</t>
  </si>
  <si>
    <t>Bank Balances</t>
  </si>
  <si>
    <t>Arrianna Leonard</t>
  </si>
  <si>
    <t>Party Bags for Xmas Party</t>
  </si>
  <si>
    <t>Community Volunteers wales</t>
  </si>
  <si>
    <t>Panto Hall Hire</t>
  </si>
  <si>
    <t>Petty cash</t>
  </si>
  <si>
    <t>tea, coffee, get well gift for chair</t>
  </si>
  <si>
    <t>Viking Direct</t>
  </si>
  <si>
    <t>Stationary and stamps</t>
  </si>
  <si>
    <t>Greenlief Landscapes</t>
  </si>
  <si>
    <t>Planter displays</t>
  </si>
  <si>
    <t>Moriah Print</t>
  </si>
  <si>
    <t>Panto posters</t>
  </si>
  <si>
    <t>Zoe Lovis</t>
  </si>
  <si>
    <t>cancelled</t>
  </si>
  <si>
    <t>payslip</t>
  </si>
  <si>
    <t>Committed Expenditure</t>
  </si>
  <si>
    <t>£</t>
  </si>
  <si>
    <t xml:space="preserve">xmas lights </t>
  </si>
  <si>
    <t>RBL</t>
  </si>
  <si>
    <t>Xmas fayre</t>
  </si>
  <si>
    <t>selection boxes</t>
  </si>
  <si>
    <t>Trips</t>
  </si>
  <si>
    <t>newsletter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</si>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</sst>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#,##0.00_ ;[Red]\-#,##0.00\ "/>
    <numFmt numFmtId="165" formatCode="d\-mmm\-yyyy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6" fillId="0" borderId="0"/>
  </cellStyleXfs>
  <cellXfs count="18">
    <xf numFmtId="0" fontId="0" fillId="0" borderId="0" xfId="0"/>
    <xf numFmtId="0" fontId="4" fillId="0" borderId="0" xfId="2" applyFont="1"/>
    <xf numFmtId="0" fontId="3" fillId="0" borderId="0" xfId="2"/>
    <xf numFmtId="0" fontId="5" fillId="0" borderId="0" xfId="2" applyFont="1"/>
    <xf numFmtId="164" fontId="3" fillId="0" borderId="0" xfId="2" applyNumberFormat="1"/>
    <xf numFmtId="164" fontId="3" fillId="2" borderId="0" xfId="2" applyNumberFormat="1" applyFill="1"/>
    <xf numFmtId="164" fontId="3" fillId="0" borderId="1" xfId="2" applyNumberFormat="1" applyBorder="1"/>
    <xf numFmtId="14" fontId="3" fillId="0" borderId="0" xfId="2" applyNumberFormat="1"/>
    <xf numFmtId="164" fontId="3" fillId="0" borderId="2" xfId="2" applyNumberFormat="1" applyBorder="1"/>
    <xf numFmtId="164" fontId="6" fillId="0" borderId="0" xfId="3" applyNumberFormat="1"/>
    <xf numFmtId="0" fontId="6" fillId="0" borderId="0" xfId="3"/>
    <xf numFmtId="165" fontId="6" fillId="0" borderId="3" xfId="3" applyNumberFormat="1" applyBorder="1"/>
    <xf numFmtId="0" fontId="6" fillId="0" borderId="3" xfId="3" applyBorder="1"/>
    <xf numFmtId="0" fontId="3" fillId="0" borderId="3" xfId="3" applyFont="1" applyBorder="1"/>
    <xf numFmtId="44" fontId="6" fillId="0" borderId="3" xfId="1" applyFont="1" applyBorder="1"/>
    <xf numFmtId="44" fontId="0" fillId="0" borderId="0" xfId="1" applyFont="1"/>
    <xf numFmtId="0" fontId="2" fillId="0" borderId="0" xfId="0" applyFont="1"/>
    <xf numFmtId="0" fontId="2" fillId="0" borderId="4" xfId="0" applyFont="1" applyBorder="1"/>
  </cellXfs>
  <cellStyles count="4">
    <cellStyle name="Currency" xfId="1" builtinId="4"/>
    <cellStyle name="Normal" xfId="0" builtinId="0"/>
    <cellStyle name="Normal 2" xfId="2" xr:uid="{523841A7-466B-447D-B3A2-31351F5471E0}"/>
    <cellStyle name="Normal 3" xfId="3" xr:uid="{90F9B8A3-FB1C-41DD-81A1-6A706DA964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isca\Documents\Risca%20East%20Community%20Council\Accounts\2025-26\Risca%20East%20Accounts%2025-26.xlsx" TargetMode="External"/><Relationship Id="rId1" Type="http://schemas.openxmlformats.org/officeDocument/2006/relationships/externalLinkPath" Target="Risca%20East%20Accounts%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ol/OneDrive/Documents/Risca%20East%20Community%20Council/Accounts/Account%20Record%20RE%202020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 2025-26"/>
      <sheetName val="Budget 2025-26 1"/>
      <sheetName val="committed exp"/>
      <sheetName val="Summary"/>
      <sheetName val="Income"/>
      <sheetName val="Expenditure"/>
      <sheetName val="notes"/>
    </sheetNames>
    <sheetDataSet>
      <sheetData sheetId="0"/>
      <sheetData sheetId="1"/>
      <sheetData sheetId="2"/>
      <sheetData sheetId="3"/>
      <sheetData sheetId="4">
        <row r="22">
          <cell r="G22">
            <v>34931.26</v>
          </cell>
          <cell r="H22">
            <v>0</v>
          </cell>
          <cell r="I22">
            <v>0</v>
          </cell>
          <cell r="J22">
            <v>0</v>
          </cell>
          <cell r="K22">
            <v>481.33</v>
          </cell>
          <cell r="L22">
            <v>0</v>
          </cell>
        </row>
      </sheetData>
      <sheetData sheetId="5">
        <row r="109">
          <cell r="I109">
            <v>139.04</v>
          </cell>
          <cell r="J109">
            <v>3639.99</v>
          </cell>
          <cell r="K109">
            <v>834.57000000000016</v>
          </cell>
          <cell r="L109">
            <v>144</v>
          </cell>
          <cell r="M109">
            <v>14.05</v>
          </cell>
          <cell r="N109">
            <v>26.96</v>
          </cell>
          <cell r="O109">
            <v>366.55</v>
          </cell>
          <cell r="P109">
            <v>49.13</v>
          </cell>
          <cell r="Q109">
            <v>0</v>
          </cell>
          <cell r="R109">
            <v>900</v>
          </cell>
          <cell r="S109">
            <v>37.729999999999997</v>
          </cell>
          <cell r="T109">
            <v>0</v>
          </cell>
          <cell r="U109">
            <v>300</v>
          </cell>
          <cell r="V109">
            <v>200</v>
          </cell>
          <cell r="W109">
            <v>0</v>
          </cell>
          <cell r="X109">
            <v>0</v>
          </cell>
          <cell r="Y109">
            <v>0</v>
          </cell>
          <cell r="Z109">
            <v>8123.5599999999995</v>
          </cell>
          <cell r="AA109">
            <v>199.62</v>
          </cell>
          <cell r="AB109">
            <v>0</v>
          </cell>
          <cell r="AC109">
            <v>7221.69</v>
          </cell>
          <cell r="AD109">
            <v>205.37</v>
          </cell>
          <cell r="AE109">
            <v>2279.77</v>
          </cell>
          <cell r="AF109">
            <v>1120.97</v>
          </cell>
          <cell r="AJ109">
            <v>77</v>
          </cell>
          <cell r="AK109">
            <v>14321.7</v>
          </cell>
          <cell r="AL109">
            <v>100</v>
          </cell>
          <cell r="AM109">
            <v>0</v>
          </cell>
        </row>
        <row r="111">
          <cell r="H111">
            <v>40301.699999999997</v>
          </cell>
        </row>
        <row r="113">
          <cell r="A113">
            <v>1116.8499999999999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2020-21"/>
      <sheetName val="Summary"/>
      <sheetName val="Expenditure"/>
      <sheetName val="Section 137 Expensditure"/>
      <sheetName val="Income"/>
      <sheetName val="Precept calculation"/>
      <sheetName val="Bank Reconciliation"/>
      <sheetName val="Asset Register"/>
      <sheetName val="Differences"/>
      <sheetName val="Differences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1">
          <cell r="A21">
            <v>0</v>
          </cell>
          <cell r="F21">
            <v>28790.42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6C8F-85DD-46D1-B67A-470EE0B44445}">
  <dimension ref="A1:F61"/>
  <sheetViews>
    <sheetView topLeftCell="A16" workbookViewId="0">
      <selection activeCell="Q45" sqref="Q42:T45"/>
    </sheetView>
  </sheetViews>
  <sheetFormatPr defaultColWidth="8.85546875" defaultRowHeight="12.75" x14ac:dyDescent="0.2"/>
  <cols>
    <col min="1" max="1" width="28.28515625" style="2" bestFit="1" customWidth="1"/>
    <col min="2" max="2" width="16" style="2" bestFit="1" customWidth="1"/>
    <col min="3" max="3" width="10.7109375" style="2" customWidth="1"/>
    <col min="4" max="4" width="17.28515625" style="2" bestFit="1" customWidth="1"/>
    <col min="5" max="5" width="10.7109375" style="2" bestFit="1" customWidth="1"/>
    <col min="6" max="7" width="8.85546875" style="2"/>
    <col min="8" max="8" width="9.7109375" style="2" bestFit="1" customWidth="1"/>
    <col min="9" max="16384" width="8.85546875" style="2"/>
  </cols>
  <sheetData>
    <row r="1" spans="1:6" x14ac:dyDescent="0.2">
      <c r="A1" s="1" t="s">
        <v>0</v>
      </c>
    </row>
    <row r="3" spans="1:6" x14ac:dyDescent="0.2">
      <c r="A3" s="3" t="s">
        <v>1</v>
      </c>
    </row>
    <row r="4" spans="1:6" x14ac:dyDescent="0.2">
      <c r="B4" s="4"/>
      <c r="C4" s="4"/>
      <c r="D4" s="4"/>
    </row>
    <row r="5" spans="1:6" x14ac:dyDescent="0.2">
      <c r="A5" s="2" t="s">
        <v>2</v>
      </c>
      <c r="B5" s="4"/>
      <c r="C5" s="4">
        <v>31888.799999999999</v>
      </c>
      <c r="D5" s="4"/>
    </row>
    <row r="6" spans="1:6" x14ac:dyDescent="0.2">
      <c r="B6" s="4"/>
      <c r="C6" s="4"/>
      <c r="D6" s="4"/>
    </row>
    <row r="7" spans="1:6" x14ac:dyDescent="0.2">
      <c r="A7" s="2" t="s">
        <v>3</v>
      </c>
      <c r="B7" s="4"/>
      <c r="C7" s="4"/>
      <c r="D7" s="4"/>
      <c r="E7" s="4"/>
      <c r="F7" s="4"/>
    </row>
    <row r="8" spans="1:6" x14ac:dyDescent="0.2">
      <c r="B8" s="4"/>
      <c r="C8" s="4"/>
      <c r="D8" s="4"/>
      <c r="E8" s="4"/>
      <c r="F8" s="4"/>
    </row>
    <row r="9" spans="1:6" x14ac:dyDescent="0.2">
      <c r="A9" s="2" t="s">
        <v>4</v>
      </c>
      <c r="B9" s="5">
        <f>[1]Expenditure!J109</f>
        <v>3639.99</v>
      </c>
      <c r="C9" s="4"/>
      <c r="D9" s="5">
        <f>+B9+B13</f>
        <v>4474.5599999999995</v>
      </c>
      <c r="E9" s="4"/>
      <c r="F9" s="4"/>
    </row>
    <row r="10" spans="1:6" x14ac:dyDescent="0.2">
      <c r="A10" s="2" t="s">
        <v>5</v>
      </c>
      <c r="B10" s="4">
        <f>[1]Expenditure!L109+[1]Expenditure!O109</f>
        <v>510.55</v>
      </c>
      <c r="C10" s="4"/>
      <c r="D10" s="4"/>
      <c r="E10" s="4"/>
      <c r="F10" s="4"/>
    </row>
    <row r="11" spans="1:6" x14ac:dyDescent="0.2">
      <c r="A11" s="2" t="s">
        <v>6</v>
      </c>
      <c r="B11" s="4">
        <f>[1]Expenditure!M109</f>
        <v>14.05</v>
      </c>
      <c r="C11" s="4"/>
      <c r="D11" s="4"/>
      <c r="E11" s="4"/>
      <c r="F11" s="4"/>
    </row>
    <row r="12" spans="1:6" x14ac:dyDescent="0.2">
      <c r="A12" s="2" t="s">
        <v>7</v>
      </c>
      <c r="B12" s="4">
        <f>[1]Expenditure!P109</f>
        <v>49.13</v>
      </c>
      <c r="C12" s="4"/>
      <c r="D12" s="4"/>
      <c r="E12" s="4"/>
      <c r="F12" s="4"/>
    </row>
    <row r="13" spans="1:6" x14ac:dyDescent="0.2">
      <c r="A13" s="2" t="s">
        <v>8</v>
      </c>
      <c r="B13" s="5">
        <f>[1]Expenditure!K109</f>
        <v>834.57000000000016</v>
      </c>
      <c r="C13" s="4"/>
      <c r="D13" s="4"/>
      <c r="E13" s="4"/>
      <c r="F13" s="4"/>
    </row>
    <row r="14" spans="1:6" x14ac:dyDescent="0.2">
      <c r="A14" s="2" t="s">
        <v>9</v>
      </c>
      <c r="B14" s="4">
        <f>+[1]Expenditure!AK109</f>
        <v>14321.7</v>
      </c>
      <c r="C14" s="4"/>
      <c r="D14" s="4"/>
      <c r="E14" s="4"/>
      <c r="F14" s="4"/>
    </row>
    <row r="15" spans="1:6" x14ac:dyDescent="0.2">
      <c r="A15" s="2" t="s">
        <v>10</v>
      </c>
      <c r="B15" s="4">
        <f>[1]Expenditure!T109</f>
        <v>0</v>
      </c>
      <c r="C15" s="4"/>
      <c r="D15" s="4"/>
      <c r="E15" s="4"/>
      <c r="F15" s="4"/>
    </row>
    <row r="16" spans="1:6" x14ac:dyDescent="0.2">
      <c r="A16" s="2" t="s">
        <v>11</v>
      </c>
      <c r="B16" s="4">
        <f>[1]Expenditure!AM109</f>
        <v>0</v>
      </c>
      <c r="C16" s="4"/>
      <c r="D16" s="4"/>
      <c r="E16" s="4"/>
      <c r="F16" s="4"/>
    </row>
    <row r="17" spans="1:6" x14ac:dyDescent="0.2">
      <c r="A17" s="2" t="s">
        <v>12</v>
      </c>
      <c r="B17" s="4">
        <f>[1]Expenditure!Q109</f>
        <v>0</v>
      </c>
      <c r="C17" s="4"/>
      <c r="D17" s="4"/>
      <c r="E17" s="4"/>
      <c r="F17" s="4"/>
    </row>
    <row r="18" spans="1:6" x14ac:dyDescent="0.2">
      <c r="A18" s="2" t="s">
        <v>13</v>
      </c>
      <c r="B18" s="4">
        <f>[1]Expenditure!R109</f>
        <v>900</v>
      </c>
      <c r="C18" s="4"/>
      <c r="D18" s="4"/>
      <c r="E18" s="4"/>
      <c r="F18" s="4"/>
    </row>
    <row r="19" spans="1:6" x14ac:dyDescent="0.2">
      <c r="A19" s="2" t="s">
        <v>14</v>
      </c>
      <c r="B19" s="4">
        <f>[1]Expenditure!S109</f>
        <v>37.729999999999997</v>
      </c>
      <c r="C19" s="4"/>
      <c r="D19" s="4"/>
      <c r="E19" s="4"/>
      <c r="F19" s="4"/>
    </row>
    <row r="20" spans="1:6" x14ac:dyDescent="0.2">
      <c r="A20" s="2" t="s">
        <v>15</v>
      </c>
      <c r="B20" s="4">
        <f>[1]Expenditure!V109</f>
        <v>200</v>
      </c>
      <c r="C20" s="4"/>
      <c r="D20" s="4"/>
      <c r="E20" s="4"/>
      <c r="F20" s="4"/>
    </row>
    <row r="21" spans="1:6" hidden="1" x14ac:dyDescent="0.2">
      <c r="A21" s="2" t="s">
        <v>16</v>
      </c>
      <c r="B21" s="4">
        <f>[1]Expenditure!X109</f>
        <v>0</v>
      </c>
      <c r="C21" s="4"/>
      <c r="D21" s="4"/>
      <c r="E21" s="4"/>
      <c r="F21" s="4"/>
    </row>
    <row r="22" spans="1:6" hidden="1" x14ac:dyDescent="0.2">
      <c r="A22" s="2" t="s">
        <v>17</v>
      </c>
      <c r="B22" s="4">
        <f>[1]Expenditure!Y109</f>
        <v>0</v>
      </c>
      <c r="C22" s="4"/>
      <c r="D22" s="4"/>
      <c r="E22" s="4"/>
      <c r="F22" s="4"/>
    </row>
    <row r="23" spans="1:6" hidden="1" x14ac:dyDescent="0.2">
      <c r="A23" s="2" t="s">
        <v>18</v>
      </c>
      <c r="B23" s="4">
        <f>[1]Expenditure!AA109+[1]Expenditure!W109</f>
        <v>199.62</v>
      </c>
      <c r="C23" s="4"/>
      <c r="D23" s="4"/>
      <c r="E23" s="4"/>
      <c r="F23" s="4"/>
    </row>
    <row r="24" spans="1:6" x14ac:dyDescent="0.2">
      <c r="A24" s="2" t="s">
        <v>19</v>
      </c>
      <c r="B24" s="4">
        <f>[1]Expenditure!AB109</f>
        <v>0</v>
      </c>
      <c r="C24" s="4"/>
      <c r="D24" s="4"/>
      <c r="E24" s="4"/>
      <c r="F24" s="4"/>
    </row>
    <row r="25" spans="1:6" x14ac:dyDescent="0.2">
      <c r="A25" s="2" t="s">
        <v>20</v>
      </c>
      <c r="B25" s="4">
        <f>+[1]Expenditure!AD109</f>
        <v>205.37</v>
      </c>
      <c r="C25" s="4"/>
      <c r="D25" s="4"/>
      <c r="E25" s="4"/>
      <c r="F25" s="4"/>
    </row>
    <row r="26" spans="1:6" x14ac:dyDescent="0.2">
      <c r="A26" s="2" t="s">
        <v>21</v>
      </c>
      <c r="B26" s="4">
        <f>[1]Expenditure!AC109</f>
        <v>7221.69</v>
      </c>
      <c r="C26" s="4"/>
      <c r="D26" s="4"/>
      <c r="E26" s="4"/>
      <c r="F26" s="4"/>
    </row>
    <row r="27" spans="1:6" hidden="1" x14ac:dyDescent="0.2">
      <c r="A27" s="2" t="s">
        <v>20</v>
      </c>
      <c r="B27" s="4">
        <f>[1]Expenditure!AD109</f>
        <v>205.37</v>
      </c>
      <c r="C27" s="4"/>
      <c r="D27" s="4"/>
      <c r="E27" s="4"/>
      <c r="F27" s="4"/>
    </row>
    <row r="28" spans="1:6" hidden="1" x14ac:dyDescent="0.2">
      <c r="A28" s="2" t="s">
        <v>22</v>
      </c>
      <c r="B28" s="4" t="e">
        <f>[1]Expenditure!#REF!</f>
        <v>#REF!</v>
      </c>
      <c r="C28" s="4"/>
      <c r="D28" s="4"/>
      <c r="E28" s="4"/>
      <c r="F28" s="4"/>
    </row>
    <row r="29" spans="1:6" hidden="1" x14ac:dyDescent="0.2">
      <c r="A29" s="2" t="s">
        <v>23</v>
      </c>
      <c r="B29" s="4" t="e">
        <f>[1]Expenditure!#REF!</f>
        <v>#REF!</v>
      </c>
      <c r="C29" s="4"/>
      <c r="D29" s="4"/>
      <c r="E29" s="4"/>
      <c r="F29" s="4"/>
    </row>
    <row r="30" spans="1:6" hidden="1" x14ac:dyDescent="0.2">
      <c r="A30" s="2" t="s">
        <v>24</v>
      </c>
      <c r="B30" s="4">
        <f>[1]Expenditure!AE109</f>
        <v>2279.77</v>
      </c>
      <c r="C30" s="4"/>
      <c r="D30" s="4"/>
      <c r="E30" s="4"/>
      <c r="F30" s="4"/>
    </row>
    <row r="31" spans="1:6" hidden="1" x14ac:dyDescent="0.2">
      <c r="A31" s="2" t="s">
        <v>25</v>
      </c>
      <c r="B31" s="4">
        <f>[1]Expenditure!AF109</f>
        <v>1120.97</v>
      </c>
      <c r="C31" s="4"/>
      <c r="D31" s="4"/>
      <c r="E31" s="4"/>
      <c r="F31" s="4"/>
    </row>
    <row r="32" spans="1:6" x14ac:dyDescent="0.2">
      <c r="A32" s="2" t="s">
        <v>18</v>
      </c>
      <c r="B32" s="4">
        <f>[1]Expenditure!AA109</f>
        <v>199.62</v>
      </c>
      <c r="C32" s="4"/>
      <c r="D32" s="4"/>
      <c r="E32" s="4"/>
      <c r="F32" s="4"/>
    </row>
    <row r="33" spans="1:6" x14ac:dyDescent="0.2">
      <c r="A33" s="2" t="s">
        <v>16</v>
      </c>
      <c r="B33" s="4">
        <f>+[1]Expenditure!X109</f>
        <v>0</v>
      </c>
      <c r="C33" s="4"/>
      <c r="D33" s="4"/>
      <c r="E33" s="4"/>
      <c r="F33" s="4"/>
    </row>
    <row r="34" spans="1:6" x14ac:dyDescent="0.2">
      <c r="A34" s="2" t="s">
        <v>26</v>
      </c>
      <c r="B34" s="4">
        <f>[1]Expenditure!AJ109+[1]Expenditure!AF109</f>
        <v>1197.97</v>
      </c>
      <c r="C34" s="4"/>
      <c r="D34" s="4"/>
      <c r="E34" s="4"/>
      <c r="F34" s="4"/>
    </row>
    <row r="35" spans="1:6" x14ac:dyDescent="0.2">
      <c r="A35" s="2" t="s">
        <v>24</v>
      </c>
      <c r="B35" s="4">
        <f>+[1]Expenditure!AE109</f>
        <v>2279.77</v>
      </c>
      <c r="C35" s="4"/>
      <c r="D35" s="4"/>
      <c r="E35" s="4"/>
      <c r="F35" s="4"/>
    </row>
    <row r="36" spans="1:6" x14ac:dyDescent="0.2">
      <c r="A36" s="2" t="s">
        <v>27</v>
      </c>
      <c r="B36" s="4">
        <f>+[1]Expenditure!U109</f>
        <v>300</v>
      </c>
      <c r="C36" s="4"/>
      <c r="D36" s="4"/>
      <c r="E36" s="4"/>
      <c r="F36" s="4"/>
    </row>
    <row r="37" spans="1:6" x14ac:dyDescent="0.2">
      <c r="A37" s="2" t="s">
        <v>28</v>
      </c>
      <c r="B37" s="4">
        <f>[1]Expenditure!AL109</f>
        <v>100</v>
      </c>
      <c r="C37" s="4"/>
      <c r="D37" s="4"/>
      <c r="E37" s="4"/>
      <c r="F37" s="4"/>
    </row>
    <row r="38" spans="1:6" x14ac:dyDescent="0.2">
      <c r="A38" s="2" t="s">
        <v>29</v>
      </c>
      <c r="B38" s="4">
        <f>[1]Expenditure!Z109+[1]Expenditure!N109</f>
        <v>8150.5199999999995</v>
      </c>
      <c r="C38" s="4"/>
      <c r="D38" s="4"/>
      <c r="E38" s="4"/>
      <c r="F38" s="4"/>
    </row>
    <row r="39" spans="1:6" x14ac:dyDescent="0.2">
      <c r="A39" s="2" t="s">
        <v>30</v>
      </c>
      <c r="B39" s="6">
        <f>[1]Expenditure!I109</f>
        <v>139.04</v>
      </c>
      <c r="C39" s="4">
        <f>+B9+B10+B11+B12+B13+B14+B15+B16+B17+B18+B19+B20+B24+B25+B26+B34+B35+B37+B38+B39+B32+B33+B36</f>
        <v>40301.700000000004</v>
      </c>
      <c r="D39" s="4">
        <f>+C39-D9</f>
        <v>35827.140000000007</v>
      </c>
      <c r="E39" s="4">
        <f>[1]Expenditure!H111</f>
        <v>40301.699999999997</v>
      </c>
      <c r="F39" s="4"/>
    </row>
    <row r="40" spans="1:6" x14ac:dyDescent="0.2">
      <c r="B40" s="4"/>
      <c r="C40" s="4"/>
      <c r="D40" s="4"/>
      <c r="E40" s="4"/>
      <c r="F40" s="4"/>
    </row>
    <row r="41" spans="1:6" x14ac:dyDescent="0.2">
      <c r="A41" s="2" t="s">
        <v>31</v>
      </c>
      <c r="B41" s="4"/>
      <c r="C41" s="4"/>
      <c r="D41" s="4"/>
      <c r="E41" s="4"/>
      <c r="F41" s="4"/>
    </row>
    <row r="42" spans="1:6" x14ac:dyDescent="0.2">
      <c r="A42" s="2" t="s">
        <v>32</v>
      </c>
      <c r="B42" s="4">
        <f>+[1]Income!G22</f>
        <v>34931.26</v>
      </c>
      <c r="C42" s="4"/>
      <c r="D42" s="4">
        <f>+B42</f>
        <v>34931.26</v>
      </c>
      <c r="E42" s="4"/>
      <c r="F42" s="4"/>
    </row>
    <row r="43" spans="1:6" x14ac:dyDescent="0.2">
      <c r="A43" s="2" t="s">
        <v>33</v>
      </c>
      <c r="B43" s="4">
        <f>+[1]Income!I22</f>
        <v>0</v>
      </c>
      <c r="C43" s="4"/>
      <c r="D43" s="4"/>
      <c r="E43" s="4"/>
      <c r="F43" s="4"/>
    </row>
    <row r="44" spans="1:6" x14ac:dyDescent="0.2">
      <c r="A44" s="2" t="s">
        <v>9</v>
      </c>
      <c r="B44" s="4">
        <f>[1]Income!J22</f>
        <v>0</v>
      </c>
      <c r="C44" s="4"/>
      <c r="D44" s="4"/>
      <c r="E44" s="4"/>
      <c r="F44" s="4"/>
    </row>
    <row r="45" spans="1:6" x14ac:dyDescent="0.2">
      <c r="A45" s="2" t="s">
        <v>34</v>
      </c>
      <c r="B45" s="4">
        <f>[1]Income!H22</f>
        <v>0</v>
      </c>
      <c r="C45" s="4"/>
      <c r="D45" s="4"/>
      <c r="E45" s="4"/>
      <c r="F45" s="4"/>
    </row>
    <row r="46" spans="1:6" x14ac:dyDescent="0.2">
      <c r="A46" s="2" t="s">
        <v>35</v>
      </c>
      <c r="B46" s="4">
        <f>[1]Income!L22</f>
        <v>0</v>
      </c>
      <c r="C46" s="4"/>
      <c r="D46" s="4"/>
      <c r="E46" s="4"/>
      <c r="F46" s="4"/>
    </row>
    <row r="47" spans="1:6" x14ac:dyDescent="0.2">
      <c r="A47" s="2" t="s">
        <v>30</v>
      </c>
      <c r="B47" s="6">
        <f>+[1]Income!K22</f>
        <v>481.33</v>
      </c>
      <c r="C47" s="4">
        <f>SUM(B42:B47)</f>
        <v>35412.590000000004</v>
      </c>
      <c r="D47" s="4">
        <f>+C47-B42</f>
        <v>481.33000000000175</v>
      </c>
      <c r="E47" s="4">
        <f>+[2]Income!F21</f>
        <v>28790.42</v>
      </c>
      <c r="F47" s="4"/>
    </row>
    <row r="48" spans="1:6" x14ac:dyDescent="0.2">
      <c r="B48" s="4"/>
      <c r="C48" s="4"/>
      <c r="D48" s="4"/>
      <c r="E48" s="4"/>
      <c r="F48" s="4"/>
    </row>
    <row r="49" spans="1:6" x14ac:dyDescent="0.2">
      <c r="A49" s="7"/>
      <c r="B49" s="4"/>
      <c r="C49" s="8">
        <f>+C5+C47-C39</f>
        <v>26999.689999999995</v>
      </c>
      <c r="D49" s="4">
        <f>+C5-D9-D39+D42+D47</f>
        <v>26999.689999999995</v>
      </c>
      <c r="E49" s="4"/>
      <c r="F49" s="4"/>
    </row>
    <row r="50" spans="1:6" x14ac:dyDescent="0.2">
      <c r="A50" s="7"/>
      <c r="B50" s="4"/>
      <c r="C50" s="4"/>
      <c r="D50" s="4"/>
      <c r="E50" s="4"/>
      <c r="F50" s="4"/>
    </row>
    <row r="51" spans="1:6" x14ac:dyDescent="0.2">
      <c r="A51" s="2" t="s">
        <v>36</v>
      </c>
      <c r="B51" s="4"/>
      <c r="C51" s="4"/>
      <c r="D51" s="4"/>
      <c r="E51" s="4"/>
      <c r="F51" s="4"/>
    </row>
    <row r="52" spans="1:6" x14ac:dyDescent="0.2">
      <c r="B52" s="4"/>
      <c r="C52" s="4"/>
      <c r="D52" s="4"/>
      <c r="E52" s="4"/>
      <c r="F52" s="4"/>
    </row>
    <row r="53" spans="1:6" x14ac:dyDescent="0.2">
      <c r="A53" s="2" t="s">
        <v>37</v>
      </c>
      <c r="B53" s="4">
        <v>28105.4</v>
      </c>
      <c r="C53" s="4"/>
      <c r="D53" s="4"/>
      <c r="E53" s="4"/>
      <c r="F53" s="4"/>
    </row>
    <row r="54" spans="1:6" x14ac:dyDescent="0.2">
      <c r="A54" s="2" t="s">
        <v>38</v>
      </c>
      <c r="B54" s="4">
        <f>-[1]Expenditure!A113</f>
        <v>-1116.8499999999999</v>
      </c>
      <c r="D54" s="4"/>
      <c r="E54" s="4">
        <f>+C56+C57</f>
        <v>26999.690000000002</v>
      </c>
      <c r="F54" s="4"/>
    </row>
    <row r="55" spans="1:6" x14ac:dyDescent="0.2">
      <c r="A55" s="2" t="s">
        <v>39</v>
      </c>
      <c r="B55" s="4">
        <v>11.14</v>
      </c>
      <c r="D55" s="4"/>
      <c r="E55" s="4"/>
      <c r="F55" s="4"/>
    </row>
    <row r="56" spans="1:6" x14ac:dyDescent="0.2">
      <c r="A56" s="2" t="s">
        <v>40</v>
      </c>
      <c r="B56" s="6"/>
      <c r="C56" s="4">
        <f>SUM(B53:B56)</f>
        <v>26999.690000000002</v>
      </c>
      <c r="D56" s="4"/>
      <c r="E56" s="4"/>
      <c r="F56" s="4"/>
    </row>
    <row r="57" spans="1:6" x14ac:dyDescent="0.2">
      <c r="A57" s="2" t="s">
        <v>41</v>
      </c>
      <c r="B57" s="4"/>
      <c r="C57" s="4"/>
      <c r="D57" s="4"/>
      <c r="E57" s="4"/>
    </row>
    <row r="58" spans="1:6" x14ac:dyDescent="0.2">
      <c r="B58" s="4"/>
      <c r="C58" s="4"/>
      <c r="D58" s="4"/>
    </row>
    <row r="59" spans="1:6" x14ac:dyDescent="0.2">
      <c r="A59" s="2" t="s">
        <v>42</v>
      </c>
      <c r="B59" s="4"/>
      <c r="C59" s="8">
        <f>SUM(C53:C58)</f>
        <v>26999.690000000002</v>
      </c>
      <c r="D59" s="4"/>
      <c r="E59" s="5">
        <f>+C49-C59</f>
        <v>0</v>
      </c>
    </row>
    <row r="60" spans="1:6" x14ac:dyDescent="0.2">
      <c r="B60" s="4"/>
      <c r="C60" s="4">
        <f>+C56+C57</f>
        <v>26999.690000000002</v>
      </c>
      <c r="D60" s="4"/>
    </row>
    <row r="61" spans="1:6" x14ac:dyDescent="0.2">
      <c r="E61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BA711-861C-42DE-A63A-A222E7F4D8A4}">
  <dimension ref="A1:G8"/>
  <sheetViews>
    <sheetView tabSelected="1" topLeftCell="B1" workbookViewId="0">
      <selection activeCell="C1" sqref="C1:G8"/>
    </sheetView>
  </sheetViews>
  <sheetFormatPr defaultRowHeight="15" x14ac:dyDescent="0.25"/>
  <cols>
    <col min="1" max="1" width="5.140625" bestFit="1" customWidth="1"/>
    <col min="2" max="2" width="2" bestFit="1" customWidth="1"/>
    <col min="3" max="3" width="11" bestFit="1" customWidth="1"/>
    <col min="4" max="4" width="7" bestFit="1" customWidth="1"/>
    <col min="5" max="5" width="25.7109375" bestFit="1" customWidth="1"/>
    <col min="6" max="6" width="27.7109375" bestFit="1" customWidth="1"/>
    <col min="7" max="7" width="8.7109375" style="15" bestFit="1" customWidth="1"/>
  </cols>
  <sheetData>
    <row r="1" spans="1:7" s="10" customFormat="1" ht="12.75" x14ac:dyDescent="0.2">
      <c r="A1" s="9">
        <f t="shared" ref="A1:A8" si="0">+IF(B1 &lt; $B$1,G1,0)</f>
        <v>0</v>
      </c>
      <c r="C1" s="11">
        <v>46031</v>
      </c>
      <c r="D1" s="12">
        <v>100777</v>
      </c>
      <c r="E1" s="13" t="s">
        <v>43</v>
      </c>
      <c r="F1" s="13" t="s">
        <v>44</v>
      </c>
      <c r="G1" s="14">
        <v>9.99</v>
      </c>
    </row>
    <row r="2" spans="1:7" s="10" customFormat="1" ht="12.75" x14ac:dyDescent="0.2">
      <c r="A2" s="9">
        <f t="shared" si="0"/>
        <v>0</v>
      </c>
      <c r="C2" s="11">
        <v>46031</v>
      </c>
      <c r="D2" s="12">
        <v>100778</v>
      </c>
      <c r="E2" s="13" t="s">
        <v>45</v>
      </c>
      <c r="F2" s="13" t="s">
        <v>46</v>
      </c>
      <c r="G2" s="14">
        <v>120</v>
      </c>
    </row>
    <row r="3" spans="1:7" s="10" customFormat="1" ht="12.75" x14ac:dyDescent="0.2">
      <c r="A3" s="9">
        <f t="shared" si="0"/>
        <v>0</v>
      </c>
      <c r="C3" s="11">
        <v>46031</v>
      </c>
      <c r="D3" s="12"/>
      <c r="E3" s="13" t="s">
        <v>47</v>
      </c>
      <c r="F3" s="13" t="s">
        <v>48</v>
      </c>
      <c r="G3" s="14">
        <v>38.18</v>
      </c>
    </row>
    <row r="4" spans="1:7" s="10" customFormat="1" ht="12.75" x14ac:dyDescent="0.2">
      <c r="A4" s="9">
        <f t="shared" si="0"/>
        <v>0</v>
      </c>
      <c r="C4" s="11">
        <v>46034</v>
      </c>
      <c r="D4" s="12">
        <v>100779</v>
      </c>
      <c r="E4" s="13" t="s">
        <v>49</v>
      </c>
      <c r="F4" s="13" t="s">
        <v>50</v>
      </c>
      <c r="G4" s="14">
        <v>66.63</v>
      </c>
    </row>
    <row r="5" spans="1:7" s="10" customFormat="1" ht="12.75" x14ac:dyDescent="0.2">
      <c r="A5" s="9">
        <f t="shared" si="0"/>
        <v>0</v>
      </c>
      <c r="C5" s="11">
        <v>46034</v>
      </c>
      <c r="D5" s="12">
        <v>100780</v>
      </c>
      <c r="E5" s="13" t="s">
        <v>51</v>
      </c>
      <c r="F5" s="13" t="s">
        <v>52</v>
      </c>
      <c r="G5" s="14">
        <v>300</v>
      </c>
    </row>
    <row r="6" spans="1:7" s="10" customFormat="1" ht="12.75" x14ac:dyDescent="0.2">
      <c r="A6" s="9">
        <f t="shared" si="0"/>
        <v>0</v>
      </c>
      <c r="C6" s="11">
        <v>46034</v>
      </c>
      <c r="D6" s="12">
        <v>100781</v>
      </c>
      <c r="E6" s="13" t="s">
        <v>53</v>
      </c>
      <c r="F6" s="13" t="s">
        <v>54</v>
      </c>
      <c r="G6" s="14">
        <v>50.4</v>
      </c>
    </row>
    <row r="7" spans="1:7" s="10" customFormat="1" ht="12.75" x14ac:dyDescent="0.2">
      <c r="A7" s="9">
        <f t="shared" si="0"/>
        <v>0</v>
      </c>
      <c r="C7" s="11">
        <v>46037</v>
      </c>
      <c r="D7" s="12">
        <v>100782</v>
      </c>
      <c r="E7" s="13" t="s">
        <v>55</v>
      </c>
      <c r="F7" s="13" t="s">
        <v>56</v>
      </c>
      <c r="G7" s="14">
        <v>0</v>
      </c>
    </row>
    <row r="8" spans="1:7" s="10" customFormat="1" ht="12.75" x14ac:dyDescent="0.2">
      <c r="A8" s="9">
        <f t="shared" si="0"/>
        <v>0</v>
      </c>
      <c r="C8" s="11">
        <v>46041</v>
      </c>
      <c r="D8" s="12">
        <v>100783</v>
      </c>
      <c r="E8" s="13" t="s">
        <v>55</v>
      </c>
      <c r="F8" s="13" t="s">
        <v>57</v>
      </c>
      <c r="G8" s="14">
        <v>366.76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6F32B-8B19-4407-B184-C0EB6A13B823}">
  <dimension ref="A1:D10"/>
  <sheetViews>
    <sheetView topLeftCell="A6" workbookViewId="0">
      <selection activeCell="D14" sqref="D14"/>
    </sheetView>
  </sheetViews>
  <sheetFormatPr defaultRowHeight="15" x14ac:dyDescent="0.25"/>
  <cols>
    <col min="1" max="1" width="14.28515625" customWidth="1"/>
    <col min="2" max="2" width="7" bestFit="1" customWidth="1"/>
    <col min="3" max="3" width="25.7109375" bestFit="1" customWidth="1"/>
    <col min="4" max="4" width="27.7109375" bestFit="1" customWidth="1"/>
    <col min="5" max="5" width="8.7109375" bestFit="1" customWidth="1"/>
    <col min="6" max="6" width="8" bestFit="1" customWidth="1"/>
    <col min="7" max="7" width="12.28515625" bestFit="1" customWidth="1"/>
  </cols>
  <sheetData>
    <row r="1" spans="1:4" x14ac:dyDescent="0.25">
      <c r="A1" s="16" t="s">
        <v>58</v>
      </c>
    </row>
    <row r="2" spans="1:4" x14ac:dyDescent="0.25">
      <c r="B2" s="16" t="s">
        <v>59</v>
      </c>
      <c r="C2" s="16"/>
      <c r="D2" s="16"/>
    </row>
    <row r="3" spans="1:4" x14ac:dyDescent="0.25">
      <c r="A3" t="s">
        <v>60</v>
      </c>
      <c r="B3">
        <v>10000</v>
      </c>
      <c r="C3">
        <v>10000</v>
      </c>
      <c r="D3">
        <f t="shared" ref="D3:D8" si="0">+B3-C3</f>
        <v>0</v>
      </c>
    </row>
    <row r="4" spans="1:4" x14ac:dyDescent="0.25">
      <c r="A4" t="s">
        <v>61</v>
      </c>
      <c r="B4">
        <v>1000</v>
      </c>
      <c r="C4">
        <v>1000</v>
      </c>
      <c r="D4">
        <f>+B4-C4</f>
        <v>0</v>
      </c>
    </row>
    <row r="5" spans="1:4" x14ac:dyDescent="0.25">
      <c r="A5" t="s">
        <v>62</v>
      </c>
      <c r="B5">
        <v>1000</v>
      </c>
      <c r="C5">
        <v>1000</v>
      </c>
      <c r="D5">
        <f>+B5-C5</f>
        <v>0</v>
      </c>
    </row>
    <row r="6" spans="1:4" x14ac:dyDescent="0.25">
      <c r="A6" t="s">
        <v>63</v>
      </c>
      <c r="B6">
        <v>500</v>
      </c>
      <c r="C6">
        <v>500</v>
      </c>
      <c r="D6">
        <f>+B6-C6</f>
        <v>0</v>
      </c>
    </row>
    <row r="7" spans="1:4" x14ac:dyDescent="0.25">
      <c r="A7" t="s">
        <v>64</v>
      </c>
      <c r="B7">
        <v>1200</v>
      </c>
      <c r="C7">
        <v>1200</v>
      </c>
      <c r="D7">
        <f t="shared" si="0"/>
        <v>0</v>
      </c>
    </row>
    <row r="8" spans="1:4" x14ac:dyDescent="0.25">
      <c r="A8" t="s">
        <v>65</v>
      </c>
      <c r="B8">
        <v>300</v>
      </c>
      <c r="C8">
        <v>300</v>
      </c>
      <c r="D8">
        <f t="shared" si="0"/>
        <v>0</v>
      </c>
    </row>
    <row r="9" spans="1:4" x14ac:dyDescent="0.25">
      <c r="A9" t="s">
        <v>20</v>
      </c>
      <c r="B9">
        <v>1731</v>
      </c>
      <c r="C9">
        <v>1731</v>
      </c>
      <c r="D9">
        <f>+B9-C9</f>
        <v>0</v>
      </c>
    </row>
    <row r="10" spans="1:4" ht="15.75" thickBot="1" x14ac:dyDescent="0.3">
      <c r="A10" t="s">
        <v>66</v>
      </c>
      <c r="B10" s="17">
        <f>SUM(B3:B9)</f>
        <v>15731</v>
      </c>
      <c r="C10" s="17">
        <f>SUM(C3:C9)</f>
        <v>15731</v>
      </c>
      <c r="D10" s="17">
        <f>SUM(D3:D9)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Of Accounts</vt:lpstr>
      <vt:lpstr>Cheques issued</vt:lpstr>
      <vt:lpstr>Committed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Lovis</dc:creator>
  <cp:lastModifiedBy>Zoe Lovis</cp:lastModifiedBy>
  <cp:lastPrinted>2026-01-30T15:35:15Z</cp:lastPrinted>
  <dcterms:created xsi:type="dcterms:W3CDTF">2026-01-28T22:22:20Z</dcterms:created>
  <dcterms:modified xsi:type="dcterms:W3CDTF">2026-01-30T15:38:37Z</dcterms:modified>
</cp:coreProperties>
</file>