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isca\Documents\Risca East Community Council\"/>
    </mc:Choice>
  </mc:AlternateContent>
  <xr:revisionPtr revIDLastSave="0" documentId="8_{5F03DCFF-B68C-47BD-AD52-A9A3E7AD5980}" xr6:coauthVersionLast="47" xr6:coauthVersionMax="47" xr10:uidLastSave="{00000000-0000-0000-0000-000000000000}"/>
  <bookViews>
    <workbookView xWindow="-120" yWindow="-120" windowWidth="20730" windowHeight="11040" xr2:uid="{57241494-A323-49A4-93C5-505C0854997C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56" i="1" l="1"/>
  <c r="C61" i="1" s="1"/>
  <c r="B54" i="1"/>
  <c r="E47" i="1"/>
  <c r="B47" i="1"/>
  <c r="B46" i="1"/>
  <c r="B45" i="1"/>
  <c r="B44" i="1"/>
  <c r="B43" i="1"/>
  <c r="B42" i="1"/>
  <c r="D42" i="1" s="1"/>
  <c r="E39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D9" i="1" s="1"/>
  <c r="E54" i="1" l="1"/>
  <c r="C39" i="1"/>
  <c r="D39" i="1" s="1"/>
  <c r="C47" i="1"/>
  <c r="C59" i="1"/>
  <c r="D47" i="1" l="1"/>
  <c r="D49" i="1" s="1"/>
  <c r="C49" i="1"/>
  <c r="E59" i="1" s="1"/>
</calcChain>
</file>

<file path=xl/sharedStrings.xml><?xml version="1.0" encoding="utf-8"?>
<sst xmlns="http://schemas.openxmlformats.org/spreadsheetml/2006/main" count="51" uniqueCount="45">
  <si>
    <t>Risca East Community Council</t>
  </si>
  <si>
    <t>Summary Accounts 2025/26</t>
  </si>
  <si>
    <t>Opening Balance as at 01/04/25</t>
  </si>
  <si>
    <t>Expenditure</t>
  </si>
  <si>
    <t>Salary</t>
  </si>
  <si>
    <t>Printing &amp; Stationery</t>
  </si>
  <si>
    <t>Postage</t>
  </si>
  <si>
    <t>Council Phone</t>
  </si>
  <si>
    <t>Tax</t>
  </si>
  <si>
    <t>Donations</t>
  </si>
  <si>
    <t>Affiliations</t>
  </si>
  <si>
    <t>Equipment</t>
  </si>
  <si>
    <t>Chairman's Allowance</t>
  </si>
  <si>
    <t>Councillors' Allowances</t>
  </si>
  <si>
    <t>Insurance</t>
  </si>
  <si>
    <t>Audit Fee</t>
  </si>
  <si>
    <t>Newsletter</t>
  </si>
  <si>
    <t>Election Costs</t>
  </si>
  <si>
    <t>Website</t>
  </si>
  <si>
    <t>Room Use</t>
  </si>
  <si>
    <t>Panto</t>
  </si>
  <si>
    <t>Christmas Lights</t>
  </si>
  <si>
    <t>Park Toilets</t>
  </si>
  <si>
    <t>Music Festival</t>
  </si>
  <si>
    <t>Summer Fayre</t>
  </si>
  <si>
    <t>Armistice Service</t>
  </si>
  <si>
    <t xml:space="preserve">RBL </t>
  </si>
  <si>
    <t>Community Projects</t>
  </si>
  <si>
    <t>CIL Expenditure</t>
  </si>
  <si>
    <t>Other Costs</t>
  </si>
  <si>
    <t>VAT</t>
  </si>
  <si>
    <t>Detail Expenditure Sheet</t>
  </si>
  <si>
    <t>Income</t>
  </si>
  <si>
    <t>Precept</t>
  </si>
  <si>
    <t>Grants/CIL</t>
  </si>
  <si>
    <t>Interest</t>
  </si>
  <si>
    <t>Other Income</t>
  </si>
  <si>
    <t>Detail Income Sheet</t>
  </si>
  <si>
    <t>Represented by</t>
  </si>
  <si>
    <t>Current Account</t>
  </si>
  <si>
    <t>Unpresented income/cheques</t>
  </si>
  <si>
    <t>Float</t>
  </si>
  <si>
    <t>undeposited income</t>
  </si>
  <si>
    <t>Deposit Account</t>
  </si>
  <si>
    <t>Bank Balances at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</si>
</sst>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164" fontId="1" fillId="0" borderId="0" xfId="1" applyNumberFormat="1"/>
    <xf numFmtId="164" fontId="1" fillId="0" borderId="1" xfId="1" applyNumberFormat="1" applyBorder="1"/>
    <xf numFmtId="14" fontId="1" fillId="0" borderId="0" xfId="1" applyNumberFormat="1"/>
    <xf numFmtId="164" fontId="1" fillId="0" borderId="2" xfId="1" applyNumberFormat="1" applyBorder="1"/>
    <xf numFmtId="164" fontId="1" fillId="2" borderId="2" xfId="1" applyNumberFormat="1" applyFill="1" applyBorder="1"/>
    <xf numFmtId="164" fontId="1" fillId="3" borderId="0" xfId="1" applyNumberFormat="1" applyFill="1"/>
  </cellXfs>
  <cellStyles count="2">
    <cellStyle name="Normal" xfId="0" builtinId="0"/>
    <cellStyle name="Normal 2" xfId="1" xr:uid="{9270E7AF-F2D6-4255-B2C3-DB5B8F6043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isca\Documents\Risca%20East%20Community%20Council\Accounts\2025-26\Risca%20East%20Accounts%202025-26%20FINAL.xlsx" TargetMode="External"/><Relationship Id="rId1" Type="http://schemas.openxmlformats.org/officeDocument/2006/relationships/externalLinkPath" Target="Accounts/2025-26/Risca%20East%20Accounts%202025-26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dget 2025-26"/>
      <sheetName val="Asset Register"/>
      <sheetName val="Budget 2025-26 1"/>
      <sheetName val="committed exp"/>
      <sheetName val="Summary"/>
      <sheetName val="Income"/>
      <sheetName val="Expenditure"/>
      <sheetName val="notes"/>
      <sheetName val="Petty Cash"/>
    </sheetNames>
    <sheetDataSet>
      <sheetData sheetId="0"/>
      <sheetData sheetId="1"/>
      <sheetData sheetId="2"/>
      <sheetData sheetId="3"/>
      <sheetData sheetId="4"/>
      <sheetData sheetId="5">
        <row r="22">
          <cell r="G22">
            <v>34931.26</v>
          </cell>
          <cell r="H22">
            <v>0</v>
          </cell>
          <cell r="I22">
            <v>0</v>
          </cell>
          <cell r="J22">
            <v>0</v>
          </cell>
          <cell r="K22">
            <v>481.33</v>
          </cell>
          <cell r="L22">
            <v>0</v>
          </cell>
        </row>
        <row r="24">
          <cell r="F24">
            <v>35412.590000000004</v>
          </cell>
        </row>
      </sheetData>
      <sheetData sheetId="6">
        <row r="116">
          <cell r="I116">
            <v>545.1</v>
          </cell>
          <cell r="J116">
            <v>4431.09</v>
          </cell>
          <cell r="K116">
            <v>1131.42</v>
          </cell>
          <cell r="L116">
            <v>120</v>
          </cell>
          <cell r="M116">
            <v>14.05</v>
          </cell>
          <cell r="N116">
            <v>26.96</v>
          </cell>
          <cell r="O116">
            <v>367.38</v>
          </cell>
          <cell r="P116">
            <v>59.13</v>
          </cell>
          <cell r="Q116">
            <v>0</v>
          </cell>
          <cell r="R116">
            <v>900</v>
          </cell>
          <cell r="S116">
            <v>378.4</v>
          </cell>
          <cell r="T116">
            <v>0</v>
          </cell>
          <cell r="U116">
            <v>300</v>
          </cell>
          <cell r="V116">
            <v>200</v>
          </cell>
          <cell r="W116">
            <v>0</v>
          </cell>
          <cell r="X116">
            <v>0</v>
          </cell>
          <cell r="Y116">
            <v>0</v>
          </cell>
          <cell r="Z116">
            <v>8630.06</v>
          </cell>
          <cell r="AA116">
            <v>365.97</v>
          </cell>
          <cell r="AB116">
            <v>0</v>
          </cell>
          <cell r="AC116">
            <v>17784.689999999999</v>
          </cell>
          <cell r="AD116">
            <v>761.01</v>
          </cell>
          <cell r="AE116">
            <v>2279.77</v>
          </cell>
          <cell r="AF116">
            <v>464.97</v>
          </cell>
          <cell r="AJ116">
            <v>161</v>
          </cell>
          <cell r="AK116">
            <v>17121.7</v>
          </cell>
          <cell r="AL116">
            <v>100</v>
          </cell>
          <cell r="AM116">
            <v>0</v>
          </cell>
        </row>
        <row r="118">
          <cell r="H118">
            <v>56142.7</v>
          </cell>
        </row>
        <row r="120">
          <cell r="A120">
            <v>1873.62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EC352-04A6-4CCA-A6CF-8DED48EA4C35}">
  <dimension ref="A1:F61"/>
  <sheetViews>
    <sheetView tabSelected="1" topLeftCell="A37" workbookViewId="0">
      <selection activeCell="A59" sqref="A59"/>
    </sheetView>
  </sheetViews>
  <sheetFormatPr defaultColWidth="8.85546875" defaultRowHeight="12.75" x14ac:dyDescent="0.2"/>
  <cols>
    <col min="1" max="1" width="28.28515625" style="2" bestFit="1" customWidth="1"/>
    <col min="2" max="2" width="11" style="2" bestFit="1" customWidth="1"/>
    <col min="3" max="3" width="10.7109375" style="2" customWidth="1"/>
    <col min="4" max="4" width="17.28515625" style="2" bestFit="1" customWidth="1"/>
    <col min="5" max="5" width="10.7109375" style="2" bestFit="1" customWidth="1"/>
    <col min="6" max="7" width="8.85546875" style="2"/>
    <col min="8" max="8" width="9.7109375" style="2" bestFit="1" customWidth="1"/>
    <col min="9" max="16384" width="8.85546875" style="2"/>
  </cols>
  <sheetData>
    <row r="1" spans="1:6" x14ac:dyDescent="0.2">
      <c r="A1" s="1" t="s">
        <v>0</v>
      </c>
    </row>
    <row r="3" spans="1:6" x14ac:dyDescent="0.2">
      <c r="A3" s="3" t="s">
        <v>1</v>
      </c>
    </row>
    <row r="4" spans="1:6" x14ac:dyDescent="0.2">
      <c r="B4" s="4"/>
      <c r="C4" s="4"/>
      <c r="D4" s="4"/>
    </row>
    <row r="5" spans="1:6" x14ac:dyDescent="0.2">
      <c r="A5" s="2" t="s">
        <v>2</v>
      </c>
      <c r="B5" s="4"/>
      <c r="C5" s="4">
        <v>31888.799999999999</v>
      </c>
      <c r="D5" s="4"/>
    </row>
    <row r="6" spans="1:6" x14ac:dyDescent="0.2">
      <c r="B6" s="4"/>
      <c r="C6" s="4"/>
      <c r="D6" s="4"/>
    </row>
    <row r="7" spans="1:6" x14ac:dyDescent="0.2">
      <c r="A7" s="2" t="s">
        <v>3</v>
      </c>
      <c r="B7" s="4"/>
      <c r="C7" s="4"/>
      <c r="D7" s="4"/>
      <c r="E7" s="4"/>
      <c r="F7" s="4"/>
    </row>
    <row r="8" spans="1:6" x14ac:dyDescent="0.2">
      <c r="B8" s="4"/>
      <c r="C8" s="4"/>
      <c r="D8" s="4"/>
      <c r="E8" s="4"/>
      <c r="F8" s="4"/>
    </row>
    <row r="9" spans="1:6" x14ac:dyDescent="0.2">
      <c r="A9" s="2" t="s">
        <v>4</v>
      </c>
      <c r="B9" s="4">
        <f>[1]Expenditure!J116</f>
        <v>4431.09</v>
      </c>
      <c r="C9" s="4"/>
      <c r="D9" s="4">
        <f>+B9+B13</f>
        <v>5562.51</v>
      </c>
      <c r="E9" s="4"/>
      <c r="F9" s="4"/>
    </row>
    <row r="10" spans="1:6" x14ac:dyDescent="0.2">
      <c r="A10" s="2" t="s">
        <v>5</v>
      </c>
      <c r="B10" s="4">
        <f>[1]Expenditure!L116+[1]Expenditure!O116</f>
        <v>487.38</v>
      </c>
      <c r="C10" s="4"/>
      <c r="D10" s="4"/>
      <c r="E10" s="4"/>
      <c r="F10" s="4"/>
    </row>
    <row r="11" spans="1:6" x14ac:dyDescent="0.2">
      <c r="A11" s="2" t="s">
        <v>6</v>
      </c>
      <c r="B11" s="4">
        <f>[1]Expenditure!M116</f>
        <v>14.05</v>
      </c>
      <c r="C11" s="4"/>
      <c r="D11" s="4"/>
      <c r="E11" s="4"/>
      <c r="F11" s="4"/>
    </row>
    <row r="12" spans="1:6" x14ac:dyDescent="0.2">
      <c r="A12" s="2" t="s">
        <v>7</v>
      </c>
      <c r="B12" s="4">
        <f>[1]Expenditure!P116</f>
        <v>59.13</v>
      </c>
      <c r="C12" s="4"/>
      <c r="D12" s="4"/>
      <c r="E12" s="4"/>
      <c r="F12" s="4"/>
    </row>
    <row r="13" spans="1:6" x14ac:dyDescent="0.2">
      <c r="A13" s="2" t="s">
        <v>8</v>
      </c>
      <c r="B13" s="4">
        <f>[1]Expenditure!K116</f>
        <v>1131.42</v>
      </c>
      <c r="C13" s="4"/>
      <c r="D13" s="4"/>
      <c r="E13" s="4"/>
      <c r="F13" s="4"/>
    </row>
    <row r="14" spans="1:6" x14ac:dyDescent="0.2">
      <c r="A14" s="2" t="s">
        <v>9</v>
      </c>
      <c r="B14" s="4">
        <f>+[1]Expenditure!AK116</f>
        <v>17121.7</v>
      </c>
      <c r="C14" s="4"/>
      <c r="D14" s="4"/>
      <c r="E14" s="4"/>
      <c r="F14" s="4"/>
    </row>
    <row r="15" spans="1:6" x14ac:dyDescent="0.2">
      <c r="A15" s="2" t="s">
        <v>10</v>
      </c>
      <c r="B15" s="4">
        <f>[1]Expenditure!T116</f>
        <v>0</v>
      </c>
      <c r="C15" s="4"/>
      <c r="D15" s="4"/>
      <c r="E15" s="4"/>
      <c r="F15" s="4"/>
    </row>
    <row r="16" spans="1:6" x14ac:dyDescent="0.2">
      <c r="A16" s="2" t="s">
        <v>11</v>
      </c>
      <c r="B16" s="4">
        <f>[1]Expenditure!AM116</f>
        <v>0</v>
      </c>
      <c r="C16" s="4"/>
      <c r="D16" s="4"/>
      <c r="E16" s="4"/>
      <c r="F16" s="4"/>
    </row>
    <row r="17" spans="1:6" x14ac:dyDescent="0.2">
      <c r="A17" s="2" t="s">
        <v>12</v>
      </c>
      <c r="B17" s="4">
        <f>[1]Expenditure!Q116</f>
        <v>0</v>
      </c>
      <c r="C17" s="4"/>
      <c r="D17" s="4"/>
      <c r="E17" s="4"/>
      <c r="F17" s="4"/>
    </row>
    <row r="18" spans="1:6" x14ac:dyDescent="0.2">
      <c r="A18" s="2" t="s">
        <v>13</v>
      </c>
      <c r="B18" s="4">
        <f>[1]Expenditure!R116</f>
        <v>900</v>
      </c>
      <c r="C18" s="4"/>
      <c r="D18" s="4"/>
      <c r="E18" s="4"/>
      <c r="F18" s="4"/>
    </row>
    <row r="19" spans="1:6" x14ac:dyDescent="0.2">
      <c r="A19" s="2" t="s">
        <v>14</v>
      </c>
      <c r="B19" s="4">
        <f>[1]Expenditure!S116</f>
        <v>378.4</v>
      </c>
      <c r="C19" s="4"/>
      <c r="D19" s="4"/>
      <c r="E19" s="4"/>
      <c r="F19" s="4"/>
    </row>
    <row r="20" spans="1:6" x14ac:dyDescent="0.2">
      <c r="A20" s="2" t="s">
        <v>15</v>
      </c>
      <c r="B20" s="4">
        <f>[1]Expenditure!V116</f>
        <v>200</v>
      </c>
      <c r="C20" s="4"/>
      <c r="D20" s="4"/>
      <c r="E20" s="4"/>
      <c r="F20" s="4"/>
    </row>
    <row r="21" spans="1:6" hidden="1" x14ac:dyDescent="0.2">
      <c r="A21" s="2" t="s">
        <v>16</v>
      </c>
      <c r="B21" s="4">
        <f>[1]Expenditure!X116</f>
        <v>0</v>
      </c>
      <c r="C21" s="4"/>
      <c r="D21" s="4"/>
      <c r="E21" s="4"/>
      <c r="F21" s="4"/>
    </row>
    <row r="22" spans="1:6" hidden="1" x14ac:dyDescent="0.2">
      <c r="A22" s="2" t="s">
        <v>17</v>
      </c>
      <c r="B22" s="4">
        <f>[1]Expenditure!Y116</f>
        <v>0</v>
      </c>
      <c r="C22" s="4"/>
      <c r="D22" s="4"/>
      <c r="E22" s="4"/>
      <c r="F22" s="4"/>
    </row>
    <row r="23" spans="1:6" hidden="1" x14ac:dyDescent="0.2">
      <c r="A23" s="2" t="s">
        <v>18</v>
      </c>
      <c r="B23" s="4">
        <f>[1]Expenditure!AA116+[1]Expenditure!W116</f>
        <v>365.97</v>
      </c>
      <c r="C23" s="4"/>
      <c r="D23" s="4"/>
      <c r="E23" s="4"/>
      <c r="F23" s="4"/>
    </row>
    <row r="24" spans="1:6" x14ac:dyDescent="0.2">
      <c r="A24" s="2" t="s">
        <v>19</v>
      </c>
      <c r="B24" s="4">
        <f>[1]Expenditure!AB116</f>
        <v>0</v>
      </c>
      <c r="C24" s="4"/>
      <c r="D24" s="4"/>
      <c r="E24" s="4"/>
      <c r="F24" s="4"/>
    </row>
    <row r="25" spans="1:6" x14ac:dyDescent="0.2">
      <c r="A25" s="2" t="s">
        <v>20</v>
      </c>
      <c r="B25" s="4">
        <f>+[1]Expenditure!AD116</f>
        <v>761.01</v>
      </c>
      <c r="C25" s="4"/>
      <c r="D25" s="4"/>
      <c r="E25" s="4"/>
      <c r="F25" s="4"/>
    </row>
    <row r="26" spans="1:6" x14ac:dyDescent="0.2">
      <c r="A26" s="2" t="s">
        <v>21</v>
      </c>
      <c r="B26" s="4">
        <f>[1]Expenditure!AC116</f>
        <v>17784.689999999999</v>
      </c>
      <c r="C26" s="4"/>
      <c r="D26" s="4"/>
      <c r="E26" s="4"/>
      <c r="F26" s="4"/>
    </row>
    <row r="27" spans="1:6" hidden="1" x14ac:dyDescent="0.2">
      <c r="A27" s="2" t="s">
        <v>20</v>
      </c>
      <c r="B27" s="4">
        <f>[1]Expenditure!AD116</f>
        <v>761.01</v>
      </c>
      <c r="C27" s="4"/>
      <c r="D27" s="4"/>
      <c r="E27" s="4"/>
      <c r="F27" s="4"/>
    </row>
    <row r="28" spans="1:6" hidden="1" x14ac:dyDescent="0.2">
      <c r="A28" s="2" t="s">
        <v>22</v>
      </c>
      <c r="B28" s="4" t="e">
        <f>[1]Expenditure!#REF!</f>
        <v>#REF!</v>
      </c>
      <c r="C28" s="4"/>
      <c r="D28" s="4"/>
      <c r="E28" s="4"/>
      <c r="F28" s="4"/>
    </row>
    <row r="29" spans="1:6" hidden="1" x14ac:dyDescent="0.2">
      <c r="A29" s="2" t="s">
        <v>23</v>
      </c>
      <c r="B29" s="4" t="e">
        <f>[1]Expenditure!#REF!</f>
        <v>#REF!</v>
      </c>
      <c r="C29" s="4"/>
      <c r="D29" s="4"/>
      <c r="E29" s="4"/>
      <c r="F29" s="4"/>
    </row>
    <row r="30" spans="1:6" hidden="1" x14ac:dyDescent="0.2">
      <c r="A30" s="2" t="s">
        <v>24</v>
      </c>
      <c r="B30" s="4">
        <f>[1]Expenditure!AE116</f>
        <v>2279.77</v>
      </c>
      <c r="C30" s="4"/>
      <c r="D30" s="4"/>
      <c r="E30" s="4"/>
      <c r="F30" s="4"/>
    </row>
    <row r="31" spans="1:6" hidden="1" x14ac:dyDescent="0.2">
      <c r="A31" s="2" t="s">
        <v>25</v>
      </c>
      <c r="B31" s="4">
        <f>[1]Expenditure!AF116</f>
        <v>464.97</v>
      </c>
      <c r="C31" s="4"/>
      <c r="D31" s="4"/>
      <c r="E31" s="4"/>
      <c r="F31" s="4"/>
    </row>
    <row r="32" spans="1:6" x14ac:dyDescent="0.2">
      <c r="A32" s="2" t="s">
        <v>18</v>
      </c>
      <c r="B32" s="4">
        <f>[1]Expenditure!AA116</f>
        <v>365.97</v>
      </c>
      <c r="C32" s="4"/>
      <c r="D32" s="4"/>
      <c r="E32" s="4"/>
      <c r="F32" s="4"/>
    </row>
    <row r="33" spans="1:6" x14ac:dyDescent="0.2">
      <c r="A33" s="2" t="s">
        <v>16</v>
      </c>
      <c r="B33" s="4">
        <f>+[1]Expenditure!X116</f>
        <v>0</v>
      </c>
      <c r="C33" s="4"/>
      <c r="D33" s="4"/>
      <c r="E33" s="4"/>
      <c r="F33" s="4"/>
    </row>
    <row r="34" spans="1:6" x14ac:dyDescent="0.2">
      <c r="A34" s="2" t="s">
        <v>26</v>
      </c>
      <c r="B34" s="4">
        <f>[1]Expenditure!AJ116+[1]Expenditure!AF116</f>
        <v>625.97</v>
      </c>
      <c r="C34" s="4"/>
      <c r="D34" s="4"/>
      <c r="E34" s="4"/>
      <c r="F34" s="4"/>
    </row>
    <row r="35" spans="1:6" x14ac:dyDescent="0.2">
      <c r="A35" s="2" t="s">
        <v>24</v>
      </c>
      <c r="B35" s="4">
        <f>+[1]Expenditure!AE116</f>
        <v>2279.77</v>
      </c>
      <c r="C35" s="4"/>
      <c r="D35" s="4"/>
      <c r="E35" s="4"/>
      <c r="F35" s="4"/>
    </row>
    <row r="36" spans="1:6" x14ac:dyDescent="0.2">
      <c r="A36" s="2" t="s">
        <v>27</v>
      </c>
      <c r="B36" s="4">
        <f>+[1]Expenditure!U116</f>
        <v>300</v>
      </c>
      <c r="C36" s="4"/>
      <c r="D36" s="4"/>
      <c r="E36" s="4"/>
      <c r="F36" s="4"/>
    </row>
    <row r="37" spans="1:6" x14ac:dyDescent="0.2">
      <c r="A37" s="2" t="s">
        <v>28</v>
      </c>
      <c r="B37" s="4">
        <f>[1]Expenditure!AL116</f>
        <v>100</v>
      </c>
      <c r="C37" s="4"/>
      <c r="D37" s="4"/>
      <c r="E37" s="4"/>
      <c r="F37" s="4"/>
    </row>
    <row r="38" spans="1:6" x14ac:dyDescent="0.2">
      <c r="A38" s="2" t="s">
        <v>29</v>
      </c>
      <c r="B38" s="4">
        <f>[1]Expenditure!Z116+[1]Expenditure!N116</f>
        <v>8657.0199999999986</v>
      </c>
      <c r="C38" s="4"/>
      <c r="D38" s="4"/>
      <c r="E38" s="4"/>
      <c r="F38" s="4"/>
    </row>
    <row r="39" spans="1:6" x14ac:dyDescent="0.2">
      <c r="A39" s="2" t="s">
        <v>30</v>
      </c>
      <c r="B39" s="5">
        <f>[1]Expenditure!I116</f>
        <v>545.1</v>
      </c>
      <c r="C39" s="4">
        <f>+B9+B10+B11+B12+B13+B14+B15+B16+B17+B18+B19+B20+B24+B25+B26+B34+B35+B37+B38+B39+B32+B33+B36</f>
        <v>56142.69999999999</v>
      </c>
      <c r="D39" s="4">
        <f>+C39-D9</f>
        <v>50580.189999999988</v>
      </c>
      <c r="E39" s="4">
        <f>[1]Expenditure!H118</f>
        <v>56142.7</v>
      </c>
      <c r="F39" s="4" t="s">
        <v>31</v>
      </c>
    </row>
    <row r="40" spans="1:6" x14ac:dyDescent="0.2">
      <c r="B40" s="4"/>
      <c r="C40" s="4"/>
      <c r="D40" s="4"/>
      <c r="E40" s="4"/>
      <c r="F40" s="4"/>
    </row>
    <row r="41" spans="1:6" x14ac:dyDescent="0.2">
      <c r="A41" s="2" t="s">
        <v>32</v>
      </c>
      <c r="B41" s="4"/>
      <c r="C41" s="4"/>
      <c r="D41" s="4"/>
      <c r="E41" s="4"/>
      <c r="F41" s="4"/>
    </row>
    <row r="42" spans="1:6" x14ac:dyDescent="0.2">
      <c r="A42" s="2" t="s">
        <v>33</v>
      </c>
      <c r="B42" s="4">
        <f>+[1]Income!G22</f>
        <v>34931.26</v>
      </c>
      <c r="C42" s="4"/>
      <c r="D42" s="4">
        <f>+B42</f>
        <v>34931.26</v>
      </c>
      <c r="E42" s="4"/>
      <c r="F42" s="4"/>
    </row>
    <row r="43" spans="1:6" x14ac:dyDescent="0.2">
      <c r="A43" s="2" t="s">
        <v>34</v>
      </c>
      <c r="B43" s="4">
        <f>+[1]Income!I22</f>
        <v>0</v>
      </c>
      <c r="C43" s="4"/>
      <c r="D43" s="4"/>
      <c r="E43" s="4"/>
      <c r="F43" s="4"/>
    </row>
    <row r="44" spans="1:6" x14ac:dyDescent="0.2">
      <c r="A44" s="2" t="s">
        <v>9</v>
      </c>
      <c r="B44" s="4">
        <f>[1]Income!J22</f>
        <v>0</v>
      </c>
      <c r="C44" s="4"/>
      <c r="D44" s="4"/>
      <c r="E44" s="4"/>
      <c r="F44" s="4"/>
    </row>
    <row r="45" spans="1:6" x14ac:dyDescent="0.2">
      <c r="A45" s="2" t="s">
        <v>35</v>
      </c>
      <c r="B45" s="4">
        <f>[1]Income!H22</f>
        <v>0</v>
      </c>
      <c r="C45" s="4"/>
      <c r="D45" s="4"/>
      <c r="E45" s="4"/>
      <c r="F45" s="4"/>
    </row>
    <row r="46" spans="1:6" x14ac:dyDescent="0.2">
      <c r="A46" s="2" t="s">
        <v>36</v>
      </c>
      <c r="B46" s="4">
        <f>[1]Income!L22</f>
        <v>0</v>
      </c>
      <c r="C46" s="4"/>
      <c r="D46" s="4"/>
      <c r="E46" s="4"/>
      <c r="F46" s="4"/>
    </row>
    <row r="47" spans="1:6" x14ac:dyDescent="0.2">
      <c r="A47" s="2" t="s">
        <v>30</v>
      </c>
      <c r="B47" s="5">
        <f>+[1]Income!K22</f>
        <v>481.33</v>
      </c>
      <c r="C47" s="4">
        <f>SUM(B42:B47)</f>
        <v>35412.590000000004</v>
      </c>
      <c r="D47" s="4">
        <f>+C47-B42</f>
        <v>481.33000000000175</v>
      </c>
      <c r="E47" s="4">
        <f>[1]Income!F24</f>
        <v>35412.590000000004</v>
      </c>
      <c r="F47" s="4" t="s">
        <v>37</v>
      </c>
    </row>
    <row r="48" spans="1:6" x14ac:dyDescent="0.2">
      <c r="B48" s="4"/>
      <c r="C48" s="4"/>
      <c r="D48" s="4"/>
      <c r="E48" s="4"/>
      <c r="F48" s="4"/>
    </row>
    <row r="49" spans="1:6" x14ac:dyDescent="0.2">
      <c r="A49" s="6"/>
      <c r="B49" s="4"/>
      <c r="C49" s="7">
        <f>+C5+C47-C39</f>
        <v>11158.69000000001</v>
      </c>
      <c r="D49" s="4">
        <f>+C5-D9-D39+D42+D47</f>
        <v>11158.690000000017</v>
      </c>
      <c r="E49" s="4"/>
      <c r="F49" s="4"/>
    </row>
    <row r="50" spans="1:6" x14ac:dyDescent="0.2">
      <c r="A50" s="6"/>
      <c r="B50" s="4"/>
      <c r="C50" s="4"/>
      <c r="D50" s="4"/>
      <c r="E50" s="4"/>
      <c r="F50" s="4"/>
    </row>
    <row r="51" spans="1:6" x14ac:dyDescent="0.2">
      <c r="A51" s="2" t="s">
        <v>38</v>
      </c>
      <c r="B51" s="4"/>
      <c r="C51" s="4"/>
      <c r="D51" s="4"/>
      <c r="E51" s="4"/>
      <c r="F51" s="4"/>
    </row>
    <row r="52" spans="1:6" x14ac:dyDescent="0.2">
      <c r="B52" s="4"/>
      <c r="C52" s="4"/>
      <c r="D52" s="4"/>
      <c r="E52" s="4"/>
      <c r="F52" s="4"/>
    </row>
    <row r="53" spans="1:6" x14ac:dyDescent="0.2">
      <c r="A53" s="2" t="s">
        <v>39</v>
      </c>
      <c r="B53" s="4">
        <v>13024.45</v>
      </c>
      <c r="C53" s="4"/>
      <c r="D53" s="4"/>
      <c r="E53" s="4"/>
      <c r="F53" s="4"/>
    </row>
    <row r="54" spans="1:6" x14ac:dyDescent="0.2">
      <c r="A54" s="2" t="s">
        <v>40</v>
      </c>
      <c r="B54" s="4">
        <f>-[1]Expenditure!A120</f>
        <v>-1873.62</v>
      </c>
      <c r="D54" s="4"/>
      <c r="E54" s="4">
        <f>+C56+C57</f>
        <v>11158.690000000002</v>
      </c>
      <c r="F54" s="4"/>
    </row>
    <row r="55" spans="1:6" x14ac:dyDescent="0.2">
      <c r="A55" s="2" t="s">
        <v>41</v>
      </c>
      <c r="B55" s="4">
        <v>7.86</v>
      </c>
      <c r="D55" s="4"/>
      <c r="E55" s="4"/>
      <c r="F55" s="4"/>
    </row>
    <row r="56" spans="1:6" x14ac:dyDescent="0.2">
      <c r="A56" s="2" t="s">
        <v>42</v>
      </c>
      <c r="B56" s="5"/>
      <c r="C56" s="4">
        <f>SUM(B53:B56)</f>
        <v>11158.690000000002</v>
      </c>
      <c r="D56" s="4"/>
      <c r="E56" s="4"/>
      <c r="F56" s="4"/>
    </row>
    <row r="57" spans="1:6" x14ac:dyDescent="0.2">
      <c r="A57" s="2" t="s">
        <v>43</v>
      </c>
      <c r="B57" s="4"/>
      <c r="C57" s="4"/>
      <c r="D57" s="4"/>
      <c r="E57" s="4"/>
    </row>
    <row r="58" spans="1:6" x14ac:dyDescent="0.2">
      <c r="B58" s="4"/>
      <c r="C58" s="4"/>
      <c r="D58" s="4"/>
    </row>
    <row r="59" spans="1:6" x14ac:dyDescent="0.2">
      <c r="A59" s="2" t="s">
        <v>44</v>
      </c>
      <c r="B59" s="4"/>
      <c r="C59" s="8">
        <f>SUM(C53:C58)</f>
        <v>11158.690000000002</v>
      </c>
      <c r="D59" s="4"/>
      <c r="E59" s="9">
        <f>+C49-C59</f>
        <v>0</v>
      </c>
    </row>
    <row r="60" spans="1:6" x14ac:dyDescent="0.2">
      <c r="B60" s="4"/>
      <c r="C60" s="4"/>
      <c r="D60" s="4"/>
    </row>
    <row r="61" spans="1:6" x14ac:dyDescent="0.2">
      <c r="C61" s="4">
        <f>+C56+C57</f>
        <v>11158.690000000002</v>
      </c>
      <c r="E61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 Lovis</dc:creator>
  <cp:lastModifiedBy>Zoe Lovis</cp:lastModifiedBy>
  <dcterms:created xsi:type="dcterms:W3CDTF">2026-04-21T19:55:38Z</dcterms:created>
  <dcterms:modified xsi:type="dcterms:W3CDTF">2026-04-21T19:56:35Z</dcterms:modified>
</cp:coreProperties>
</file>